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defaultThemeVersion="124226"/>
  <mc:AlternateContent xmlns:mc="http://schemas.openxmlformats.org/markup-compatibility/2006">
    <mc:Choice Requires="x15">
      <x15ac:absPath xmlns:x15ac="http://schemas.microsoft.com/office/spreadsheetml/2010/11/ac" url="C:\Users\johns\AppData\Local\Temp\BvSshSftp\Bv006c2b\Bv006dcd\"/>
    </mc:Choice>
  </mc:AlternateContent>
  <xr:revisionPtr revIDLastSave="0" documentId="13_ncr:1_{CC96F50E-F04F-4AD1-AEC1-0958517DC486}" xr6:coauthVersionLast="45" xr6:coauthVersionMax="45" xr10:uidLastSave="{00000000-0000-0000-0000-000000000000}"/>
  <bookViews>
    <workbookView xWindow="38280" yWindow="-120" windowWidth="29040" windowHeight="16440" xr2:uid="{00000000-000D-0000-FFFF-FFFF00000000}"/>
  </bookViews>
  <sheets>
    <sheet name="Part 1" sheetId="1" r:id="rId1"/>
    <sheet name="Part 2" sheetId="3" r:id="rId2"/>
    <sheet name="Part 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5" i="4" l="1"/>
  <c r="J27" i="4" s="1"/>
  <c r="J29" i="4" s="1"/>
  <c r="I25" i="4"/>
  <c r="I27" i="4" s="1"/>
  <c r="I29" i="4" s="1"/>
  <c r="H25" i="4"/>
  <c r="H27" i="4" s="1"/>
  <c r="H29" i="4" s="1"/>
  <c r="G25" i="4"/>
  <c r="G27" i="4" s="1"/>
  <c r="G29" i="4" s="1"/>
  <c r="F25" i="4"/>
  <c r="F27" i="4" s="1"/>
  <c r="F29" i="4" s="1"/>
  <c r="E25" i="4"/>
  <c r="E27" i="4" s="1"/>
  <c r="E29" i="4" s="1"/>
  <c r="D25" i="4"/>
  <c r="D27" i="4" s="1"/>
  <c r="D29" i="4" s="1"/>
  <c r="C25" i="4"/>
  <c r="C27" i="4" s="1"/>
  <c r="C29" i="4" s="1"/>
  <c r="B25" i="4"/>
  <c r="B27" i="4" s="1"/>
  <c r="B29" i="4" s="1"/>
  <c r="J17" i="4"/>
  <c r="J19" i="4" s="1"/>
  <c r="J21" i="4" s="1"/>
  <c r="I17" i="4"/>
  <c r="I19" i="4" s="1"/>
  <c r="I21" i="4" s="1"/>
  <c r="H17" i="4"/>
  <c r="H19" i="4" s="1"/>
  <c r="H21" i="4" s="1"/>
  <c r="G17" i="4"/>
  <c r="G19" i="4" s="1"/>
  <c r="G21" i="4" s="1"/>
  <c r="F17" i="4"/>
  <c r="F19" i="4" s="1"/>
  <c r="F21" i="4" s="1"/>
  <c r="E17" i="4"/>
  <c r="E19" i="4" s="1"/>
  <c r="E21" i="4" s="1"/>
  <c r="D17" i="4"/>
  <c r="D19" i="4" s="1"/>
  <c r="D21" i="4" s="1"/>
  <c r="C17" i="4"/>
  <c r="C19" i="4" s="1"/>
  <c r="C21" i="4" s="1"/>
  <c r="B17" i="4"/>
  <c r="B19" i="4" s="1"/>
  <c r="B21" i="4" s="1"/>
  <c r="J9" i="4"/>
  <c r="J11" i="4" s="1"/>
  <c r="J13" i="4" s="1"/>
  <c r="I9" i="4"/>
  <c r="I11" i="4" s="1"/>
  <c r="I13" i="4" s="1"/>
  <c r="H9" i="4"/>
  <c r="H11" i="4" s="1"/>
  <c r="H13" i="4" s="1"/>
  <c r="G9" i="4"/>
  <c r="G11" i="4" s="1"/>
  <c r="G13" i="4" s="1"/>
  <c r="F9" i="4"/>
  <c r="F11" i="4" s="1"/>
  <c r="F13" i="4" s="1"/>
  <c r="E9" i="4"/>
  <c r="E11" i="4" s="1"/>
  <c r="E13" i="4" s="1"/>
  <c r="D9" i="4"/>
  <c r="D11" i="4" s="1"/>
  <c r="D13" i="4" s="1"/>
  <c r="C9" i="4"/>
  <c r="C11" i="4" s="1"/>
  <c r="C13" i="4" s="1"/>
  <c r="B9" i="4"/>
  <c r="B11" i="4" s="1"/>
  <c r="B13" i="4" s="1"/>
  <c r="B15" i="3"/>
  <c r="B17" i="3" s="1"/>
  <c r="B19" i="3" s="1"/>
  <c r="C15" i="3"/>
  <c r="C17" i="3" s="1"/>
  <c r="C19" i="3" s="1"/>
  <c r="D15" i="3"/>
  <c r="D17" i="3" s="1"/>
  <c r="D19" i="3" s="1"/>
  <c r="E15" i="3"/>
  <c r="E17" i="3" s="1"/>
  <c r="E19" i="3" s="1"/>
  <c r="G15" i="3"/>
  <c r="G17" i="3" s="1"/>
  <c r="G19" i="3" s="1"/>
  <c r="H15" i="3"/>
  <c r="H17" i="3" s="1"/>
  <c r="H19" i="3" s="1"/>
  <c r="B37" i="3"/>
  <c r="B28" i="3"/>
  <c r="B27" i="3"/>
  <c r="D37" i="3"/>
  <c r="J40" i="3" s="1"/>
  <c r="B34" i="3"/>
  <c r="I40" i="3" s="1"/>
  <c r="B33" i="3"/>
  <c r="H40" i="3" s="1"/>
  <c r="B32" i="3"/>
  <c r="G40" i="3" s="1"/>
  <c r="B31" i="3"/>
  <c r="F40" i="3" s="1"/>
  <c r="B30" i="3"/>
  <c r="E40" i="3" s="1"/>
  <c r="D28" i="3"/>
  <c r="D40" i="3" s="1"/>
  <c r="D27" i="3"/>
  <c r="C40" i="3" s="1"/>
  <c r="B24" i="3"/>
  <c r="B40" i="3" s="1"/>
  <c r="B42" i="3" s="1"/>
  <c r="B44" i="3" s="1"/>
  <c r="T39" i="1"/>
  <c r="T38" i="1"/>
  <c r="Q39" i="1"/>
  <c r="Q38" i="1"/>
  <c r="N39" i="1"/>
  <c r="N43" i="1" s="1"/>
  <c r="N38" i="1"/>
  <c r="N42" i="1" s="1"/>
  <c r="K39" i="1"/>
  <c r="K43" i="1" s="1"/>
  <c r="K38" i="1"/>
  <c r="K42" i="1" s="1"/>
  <c r="E39" i="1"/>
  <c r="E43" i="1" s="1"/>
  <c r="H39" i="1"/>
  <c r="H38" i="1"/>
  <c r="E38" i="1"/>
  <c r="E42" i="1" s="1"/>
  <c r="B39" i="1"/>
  <c r="B43" i="1" s="1"/>
  <c r="B38" i="1"/>
  <c r="B42" i="1" s="1"/>
  <c r="T32" i="1"/>
  <c r="Q32" i="1"/>
  <c r="N32" i="1"/>
  <c r="K32" i="1"/>
  <c r="H32" i="1"/>
  <c r="E32" i="1"/>
  <c r="B32" i="1"/>
  <c r="Q42" i="1" l="1"/>
  <c r="T42" i="1"/>
  <c r="H42" i="1"/>
  <c r="Q43" i="1"/>
  <c r="T43" i="1"/>
  <c r="H43" i="1"/>
  <c r="D42" i="3"/>
  <c r="D44" i="3" s="1"/>
  <c r="F42" i="3"/>
  <c r="F44" i="3" s="1"/>
  <c r="H42" i="3"/>
  <c r="H44" i="3" s="1"/>
  <c r="J42" i="3"/>
  <c r="J44" i="3" s="1"/>
  <c r="E42" i="3"/>
  <c r="E44" i="3" s="1"/>
  <c r="C42" i="3"/>
  <c r="C44" i="3" s="1"/>
  <c r="G42" i="3"/>
  <c r="G44" i="3" s="1"/>
  <c r="I42" i="3"/>
  <c r="I44" i="3" s="1"/>
</calcChain>
</file>

<file path=xl/sharedStrings.xml><?xml version="1.0" encoding="utf-8"?>
<sst xmlns="http://schemas.openxmlformats.org/spreadsheetml/2006/main" count="188" uniqueCount="98">
  <si>
    <t>http://en.wikipedia.org/wiki/Saiph</t>
  </si>
  <si>
    <t>Saiph</t>
  </si>
  <si>
    <t>http://en.wikipedia.org/wiki/Betelgeuse</t>
  </si>
  <si>
    <t>http://en.wikipedia.org/wiki/Bellatrix</t>
  </si>
  <si>
    <t>http://en.wikipedia.org/wiki/Rigel</t>
  </si>
  <si>
    <t>http://en.wikipedia.org/wiki/Alnitak</t>
  </si>
  <si>
    <t>http://en.wikipedia.org/wiki/Alnilam</t>
  </si>
  <si>
    <t>http://en.wikipedia.org/wiki/Mintaka</t>
  </si>
  <si>
    <t>Betelgeuse</t>
  </si>
  <si>
    <t>Bellatrix</t>
  </si>
  <si>
    <t>Rigel</t>
  </si>
  <si>
    <t>Alnitak</t>
  </si>
  <si>
    <t>Alnilam</t>
  </si>
  <si>
    <t>Mintaka</t>
  </si>
  <si>
    <t>Here are links to the Wikipedia pages, and a copy of the data tables with the coordinates highlighted in yellow:</t>
  </si>
  <si>
    <t>Collect the coordinates.</t>
  </si>
  <si>
    <t>You can use an on-line tool such as the following to convert the minutes and seconds part of the angle into a single number:</t>
  </si>
  <si>
    <t>http://www.satsig.net/degrees-minutes-seconds-calculator.htm</t>
  </si>
  <si>
    <t>degrees</t>
  </si>
  <si>
    <t>hours</t>
  </si>
  <si>
    <t>=</t>
  </si>
  <si>
    <t>Note that the right ascension is given in units of hours, so after converting with the above website you have to multiply the result by 15 degrees per hour to get degrees.</t>
  </si>
  <si>
    <t>Alternatively, you can convert the angles directly using the following formulas:</t>
  </si>
  <si>
    <t>RA</t>
  </si>
  <si>
    <t>Decl</t>
  </si>
  <si>
    <t>I chose Wikipedia as my source, which in turn references published scientific data sources.</t>
  </si>
  <si>
    <t>X</t>
  </si>
  <si>
    <t>Y</t>
  </si>
  <si>
    <t>For a rough visual check, I inserted X-Y scatter charts for both sets of values above so that we can see the coordinates:</t>
  </si>
  <si>
    <t>Note:</t>
  </si>
  <si>
    <t>http://hyperphysics.phy-astr.gsu.edu/hbase/ttrig.html</t>
  </si>
  <si>
    <t>Star</t>
  </si>
  <si>
    <t>We need to use a special arc tangent function which takes both X and Y variables as inputs.</t>
  </si>
  <si>
    <t>Here is a link to such an arc tangent calculator (at the bottom of the page):</t>
  </si>
  <si>
    <t>The X axis is intentionally kept reversed.</t>
  </si>
  <si>
    <t>We will use the arc tangent trigonometric function to compute the angle of the pointer lines.</t>
  </si>
  <si>
    <t>Angle</t>
  </si>
  <si>
    <t>Using the above calculator, the angles of the stars (in units of degrees) are:</t>
  </si>
  <si>
    <t>Alnitak is at the center, so we can't calculate an angle for it.</t>
  </si>
  <si>
    <t>Now we can use the above angles to compute all of the points around the clock cycle in their proper order.</t>
  </si>
  <si>
    <t>We start with Saiph, which we have already calculated:</t>
  </si>
  <si>
    <t>Continuing around the clock, we have Betelgeuse, Bellatrix, Mintaka, Alnilam, and Rigel, already calculated:</t>
  </si>
  <si>
    <t>Now that we have all of the clock pointers calculated in their proper order, let's make a neat list:</t>
  </si>
  <si>
    <t>Mintaka*</t>
  </si>
  <si>
    <t>Alnilam*</t>
  </si>
  <si>
    <t>Saiph*</t>
  </si>
  <si>
    <t>Next are the opposite throne lines, which we calculate by adding 180 degrees to the Mintaka and Alnilam star angles.</t>
  </si>
  <si>
    <t>To distinguish these from the direct throne lines, an asterisk (*) is placed at the end of the star name.</t>
  </si>
  <si>
    <t>Again, an asterisk (*) is used to distinguish this from the first Saiph pointer.</t>
  </si>
  <si>
    <t>Finally, we come back around to Saiph, which we must add 360 degrees to.</t>
  </si>
  <si>
    <t>+ 180 =</t>
  </si>
  <si>
    <t>+ 360 =</t>
  </si>
  <si>
    <t>(radians)</t>
  </si>
  <si>
    <t>(degrees)</t>
  </si>
  <si>
    <t>(degrees, normalized)</t>
  </si>
  <si>
    <t>Thus Excel's ATAN2 function can be used to get the same results as from the link above.</t>
  </si>
  <si>
    <r>
      <t xml:space="preserve">The ATAN2 function returns radians, which we can convert to degrees by dividing by </t>
    </r>
    <r>
      <rPr>
        <sz val="11"/>
        <color theme="1"/>
        <rFont val="Calibri"/>
        <family val="2"/>
      </rPr>
      <t>π</t>
    </r>
    <r>
      <rPr>
        <sz val="11"/>
        <color theme="1"/>
        <rFont val="Calibri"/>
        <family val="2"/>
        <scheme val="minor"/>
      </rPr>
      <t xml:space="preserve"> and multiplying by 180 (see formulas):</t>
    </r>
  </si>
  <si>
    <t>We can also use Excel's built in ATAN2 function, which gives the following results (see formulas):</t>
  </si>
  <si>
    <t>To bring the negative angles into the normal range of 0 to 360 degrees, we simply add 360 to the negative values (see formulas):</t>
  </si>
  <si>
    <t>By keeping the reversed X axis from Part 1, the angle automatically comes out clockwise even though the arc tangent function normally returns counterclockwise angles.</t>
  </si>
  <si>
    <t>To align the clock to the first star Saiph, simply subtract its angle from all of the pointer angles (see formulas):</t>
  </si>
  <si>
    <t>In order to keep the angles in their standard range of 0 to 360 degrees, we need to add 360 to the negative values (see formulas):</t>
  </si>
  <si>
    <t>Now we have the complete list of angles for all of the clock pointer lines in their proper sequence.</t>
  </si>
  <si>
    <t>Part 2 - Compute the pointer angles.</t>
  </si>
  <si>
    <t>Start with the X-Y coordinates computed in Part 1:</t>
  </si>
  <si>
    <t>Part 1 - Get the star coordniates.</t>
  </si>
  <si>
    <t>Part 3 - Compute the clock dates.</t>
  </si>
  <si>
    <t>Start with the list of angles from Part 2:</t>
  </si>
  <si>
    <t>To scale the clock to the desired resolution, we divide the angles by 360 and multiply by the total number of ticks.</t>
  </si>
  <si>
    <t>For the Judgment Clock, we divide by 360 and multiply by 168 tick marks (see formulas):</t>
  </si>
  <si>
    <t>(years)</t>
  </si>
  <si>
    <t>Finally, we add the starting date of the first star Saiph, which is the year 1846 in this case (see formulas):</t>
  </si>
  <si>
    <t>Example 1 - The Judgment Clock</t>
  </si>
  <si>
    <t>Example 2 - The Trumpet Clock</t>
  </si>
  <si>
    <t>For the Trumpet Clock, we divide by 360 and multiply by 624 tick marks (see formulas):</t>
  </si>
  <si>
    <t>(days)</t>
  </si>
  <si>
    <t>Finally, we add the starting date of the first star Saiph, which is the date of February 1, 2014 for the first trumpet:</t>
  </si>
  <si>
    <t>(trumpet beginning dates)</t>
  </si>
  <si>
    <t>(Orion years)</t>
  </si>
  <si>
    <t>Example 3 - The Plague Clock</t>
  </si>
  <si>
    <t>For the Plague Clock, we divide by 360 and multiply by 336 tick marks (see formulas):</t>
  </si>
  <si>
    <t>Next, we round the numbers to the nearest unit of whole days:</t>
  </si>
  <si>
    <t>Next, we round the numbers to the nearest unit of whole years:</t>
  </si>
  <si>
    <t>(whole days)</t>
  </si>
  <si>
    <t>(whole years)</t>
  </si>
  <si>
    <t>Finally, we add the starting date of the first star Saiph, which is the date October 25, 2015 for the first plague:</t>
  </si>
  <si>
    <t>(plague beginning dates)</t>
  </si>
  <si>
    <r>
      <t>RA</t>
    </r>
    <r>
      <rPr>
        <sz val="11"/>
        <color theme="1"/>
        <rFont val="Calibri"/>
        <family val="2"/>
        <scheme val="minor"/>
      </rPr>
      <t xml:space="preserve">      15 </t>
    </r>
    <r>
      <rPr>
        <sz val="11"/>
        <color theme="1"/>
        <rFont val="Symbol"/>
        <family val="1"/>
        <charset val="2"/>
      </rPr>
      <t>´</t>
    </r>
  </si>
  <si>
    <r>
      <t xml:space="preserve">15 </t>
    </r>
    <r>
      <rPr>
        <sz val="11"/>
        <color theme="1"/>
        <rFont val="Symbol"/>
        <family val="1"/>
        <charset val="2"/>
      </rPr>
      <t>´</t>
    </r>
  </si>
  <si>
    <r>
      <t xml:space="preserve">degrees = 15 </t>
    </r>
    <r>
      <rPr>
        <sz val="11"/>
        <color theme="1"/>
        <rFont val="Symbol"/>
        <family val="1"/>
        <charset val="2"/>
      </rPr>
      <t>´</t>
    </r>
    <r>
      <rPr>
        <sz val="11"/>
        <color theme="1"/>
        <rFont val="Calibri"/>
        <family val="2"/>
        <scheme val="minor"/>
      </rPr>
      <t xml:space="preserve"> hours + minutes </t>
    </r>
    <r>
      <rPr>
        <sz val="11"/>
        <color theme="1"/>
        <rFont val="Calibri"/>
        <family val="2"/>
      </rPr>
      <t>÷</t>
    </r>
    <r>
      <rPr>
        <sz val="11"/>
        <color theme="1"/>
        <rFont val="Calibri"/>
        <family val="2"/>
        <scheme val="minor"/>
      </rPr>
      <t xml:space="preserve"> 4 + seconds </t>
    </r>
    <r>
      <rPr>
        <sz val="11"/>
        <color theme="1"/>
        <rFont val="Calibri"/>
        <family val="2"/>
      </rPr>
      <t>÷</t>
    </r>
    <r>
      <rPr>
        <sz val="11"/>
        <color theme="1"/>
        <rFont val="Calibri"/>
        <family val="2"/>
        <scheme val="minor"/>
      </rPr>
      <t xml:space="preserve"> 240 (for right ascension)</t>
    </r>
  </si>
  <si>
    <r>
      <t xml:space="preserve">degrees = </t>
    </r>
    <r>
      <rPr>
        <sz val="11"/>
        <color theme="1"/>
        <rFont val="Symbol"/>
        <family val="1"/>
        <charset val="2"/>
      </rPr>
      <t xml:space="preserve">± </t>
    </r>
    <r>
      <rPr>
        <sz val="11"/>
        <color theme="1"/>
        <rFont val="Calibri"/>
        <family val="2"/>
        <scheme val="minor"/>
      </rPr>
      <t xml:space="preserve">degrees ± minutes </t>
    </r>
    <r>
      <rPr>
        <sz val="11"/>
        <color theme="1"/>
        <rFont val="Calibri"/>
        <family val="2"/>
      </rPr>
      <t>÷</t>
    </r>
    <r>
      <rPr>
        <sz val="11"/>
        <color theme="1"/>
        <rFont val="Calibri"/>
        <family val="2"/>
        <scheme val="minor"/>
      </rPr>
      <t xml:space="preserve"> 60 ± seconds </t>
    </r>
    <r>
      <rPr>
        <sz val="11"/>
        <color theme="1"/>
        <rFont val="Calibri"/>
        <family val="2"/>
      </rPr>
      <t>÷</t>
    </r>
    <r>
      <rPr>
        <sz val="11"/>
        <color theme="1"/>
        <rFont val="Calibri"/>
        <family val="2"/>
        <scheme val="minor"/>
      </rPr>
      <t xml:space="preserve"> 3600 (for declination)</t>
    </r>
  </si>
  <si>
    <t>Here are the same values calculated by Excel by using the above formulas inside of each cell (see formulas):</t>
  </si>
  <si>
    <t>Degrees are used here, but radians would work equally well. It is only critical that the right ascension and declination units are the same.</t>
  </si>
  <si>
    <t>Next, subtract the coordinates of Alnitak from all of the stars to center them around Alnitak (see formulas):</t>
  </si>
  <si>
    <t>From now on, we are dealing with X-Y Cartesian coordinates, and not right ascension and declination angles.</t>
  </si>
  <si>
    <t>I am deliberately handwaving the conversion from spherical to Cartesian coordinates for simplicity, but the reader should know that I have proven the calculations both ways.</t>
  </si>
  <si>
    <t>The same results can be obtained by mathematically projecting the spherical coordinates onto a Cartesian plane as in a gnomonic projection, with the added consideration of a rounding threshold.</t>
  </si>
  <si>
    <t>It appears that it was the Lord's intention for the results to be easily obtainable without having to do those calculations, therefore I do not needlessly complicate this tutorial.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</si>
</sst>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u/>
      <sz val="8"/>
      <color theme="10"/>
      <name val="Calibri"/>
      <family val="2"/>
      <scheme val="minor"/>
    </font>
    <font>
      <sz val="8"/>
      <color theme="1"/>
      <name val="Calibri"/>
      <family val="2"/>
      <scheme val="minor"/>
    </font>
    <font>
      <b/>
      <sz val="14"/>
      <color theme="1"/>
      <name val="Calibri"/>
      <family val="2"/>
      <scheme val="minor"/>
    </font>
    <font>
      <b/>
      <sz val="18"/>
      <color theme="1"/>
      <name val="Calibri"/>
      <family val="2"/>
      <scheme val="minor"/>
    </font>
    <font>
      <sz val="11"/>
      <color theme="1"/>
      <name val="Symbol"/>
      <family val="1"/>
      <charset val="2"/>
    </font>
    <font>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3" fillId="0" borderId="0" xfId="1"/>
    <xf numFmtId="0" fontId="4" fillId="0" borderId="0" xfId="1" applyFont="1"/>
    <xf numFmtId="0" fontId="5" fillId="0" borderId="0" xfId="0" applyFont="1"/>
    <xf numFmtId="0" fontId="6" fillId="0" borderId="0" xfId="0" applyFont="1" applyAlignment="1">
      <alignment horizontal="center"/>
    </xf>
    <xf numFmtId="0" fontId="2" fillId="0" borderId="0" xfId="0" applyFont="1"/>
    <xf numFmtId="0" fontId="7" fillId="0" borderId="0" xfId="0" applyFont="1"/>
    <xf numFmtId="0" fontId="0" fillId="0" borderId="0" xfId="0" quotePrefix="1"/>
    <xf numFmtId="0" fontId="0" fillId="0" borderId="0" xfId="0" quotePrefix="1" applyAlignment="1">
      <alignment horizontal="right"/>
    </xf>
    <xf numFmtId="0" fontId="0" fillId="0" borderId="0" xfId="0" applyFont="1"/>
    <xf numFmtId="0" fontId="1" fillId="0" borderId="0" xfId="0" applyFont="1"/>
    <xf numFmtId="0" fontId="0" fillId="0" borderId="0" xfId="0" applyBorder="1"/>
    <xf numFmtId="0" fontId="0" fillId="0" borderId="1" xfId="0" applyBorder="1"/>
    <xf numFmtId="14" fontId="0" fillId="0" borderId="0" xfId="0" applyNumberFormat="1"/>
    <xf numFmtId="0" fontId="0" fillId="0" borderId="0" xfId="0" applyAlignment="1">
      <alignment horizontal="right"/>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RA</a:t>
            </a:r>
            <a:r>
              <a:rPr lang="en-US" baseline="0"/>
              <a:t> and Decl</a:t>
            </a:r>
            <a:endParaRPr lang="en-US"/>
          </a:p>
        </c:rich>
      </c:tx>
      <c:overlay val="0"/>
    </c:title>
    <c:autoTitleDeleted val="0"/>
    <c:plotArea>
      <c:layout/>
      <c:scatterChart>
        <c:scatterStyle val="lineMarker"/>
        <c:varyColors val="0"/>
        <c:ser>
          <c:idx val="0"/>
          <c:order val="0"/>
          <c:spPr>
            <a:ln w="28575">
              <a:noFill/>
            </a:ln>
          </c:spPr>
          <c:xVal>
            <c:numRef>
              <c:f>'Part 1'!$B$38:$T$38</c:f>
              <c:numCache>
                <c:formatCode>General</c:formatCode>
                <c:ptCount val="19"/>
                <c:pt idx="0">
                  <c:v>86.939120166666669</c:v>
                </c:pt>
                <c:pt idx="3">
                  <c:v>88.792938750000005</c:v>
                </c:pt>
                <c:pt idx="6">
                  <c:v>81.282763541666668</c:v>
                </c:pt>
                <c:pt idx="9">
                  <c:v>78.634467083333334</c:v>
                </c:pt>
                <c:pt idx="12">
                  <c:v>85.189583333333331</c:v>
                </c:pt>
                <c:pt idx="15">
                  <c:v>84.053333333333327</c:v>
                </c:pt>
                <c:pt idx="18">
                  <c:v>83.001666666666665</c:v>
                </c:pt>
              </c:numCache>
            </c:numRef>
          </c:xVal>
          <c:yVal>
            <c:numRef>
              <c:f>'Part 1'!$B$39:$T$39</c:f>
              <c:numCache>
                <c:formatCode>General</c:formatCode>
                <c:ptCount val="19"/>
                <c:pt idx="0">
                  <c:v>-9.6696049166666658</c:v>
                </c:pt>
                <c:pt idx="3">
                  <c:v>7.407062777777778</c:v>
                </c:pt>
                <c:pt idx="6">
                  <c:v>6.3497032777777775</c:v>
                </c:pt>
                <c:pt idx="9">
                  <c:v>-8.2016383611111099</c:v>
                </c:pt>
                <c:pt idx="12">
                  <c:v>-1.9427777777777777</c:v>
                </c:pt>
                <c:pt idx="15">
                  <c:v>-1.2019166666666665</c:v>
                </c:pt>
                <c:pt idx="18">
                  <c:v>-0.29909444444444444</c:v>
                </c:pt>
              </c:numCache>
            </c:numRef>
          </c:yVal>
          <c:smooth val="0"/>
          <c:extLst>
            <c:ext xmlns:c16="http://schemas.microsoft.com/office/drawing/2014/chart" uri="{C3380CC4-5D6E-409C-BE32-E72D297353CC}">
              <c16:uniqueId val="{00000000-20FF-481C-956B-5B6A4B98F574}"/>
            </c:ext>
          </c:extLst>
        </c:ser>
        <c:dLbls>
          <c:showLegendKey val="0"/>
          <c:showVal val="0"/>
          <c:showCatName val="0"/>
          <c:showSerName val="0"/>
          <c:showPercent val="0"/>
          <c:showBubbleSize val="0"/>
        </c:dLbls>
        <c:axId val="43098496"/>
        <c:axId val="43084416"/>
      </c:scatterChart>
      <c:valAx>
        <c:axId val="43098496"/>
        <c:scaling>
          <c:orientation val="maxMin"/>
        </c:scaling>
        <c:delete val="0"/>
        <c:axPos val="b"/>
        <c:numFmt formatCode="General" sourceLinked="1"/>
        <c:majorTickMark val="out"/>
        <c:minorTickMark val="none"/>
        <c:tickLblPos val="nextTo"/>
        <c:crossAx val="43084416"/>
        <c:crosses val="autoZero"/>
        <c:crossBetween val="midCat"/>
      </c:valAx>
      <c:valAx>
        <c:axId val="43084416"/>
        <c:scaling>
          <c:orientation val="minMax"/>
        </c:scaling>
        <c:delete val="0"/>
        <c:axPos val="r"/>
        <c:majorGridlines/>
        <c:numFmt formatCode="General" sourceLinked="1"/>
        <c:majorTickMark val="out"/>
        <c:minorTickMark val="none"/>
        <c:tickLblPos val="nextTo"/>
        <c:crossAx val="43098496"/>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X-Y (Centered)</a:t>
            </a:r>
          </a:p>
        </c:rich>
      </c:tx>
      <c:overlay val="0"/>
    </c:title>
    <c:autoTitleDeleted val="0"/>
    <c:plotArea>
      <c:layout/>
      <c:scatterChart>
        <c:scatterStyle val="lineMarker"/>
        <c:varyColors val="0"/>
        <c:ser>
          <c:idx val="0"/>
          <c:order val="0"/>
          <c:spPr>
            <a:ln w="28575">
              <a:noFill/>
            </a:ln>
          </c:spPr>
          <c:xVal>
            <c:numRef>
              <c:f>'Part 1'!$B$42:$T$42</c:f>
              <c:numCache>
                <c:formatCode>General</c:formatCode>
                <c:ptCount val="19"/>
                <c:pt idx="0">
                  <c:v>1.7495368333333374</c:v>
                </c:pt>
                <c:pt idx="3">
                  <c:v>3.6033554166666732</c:v>
                </c:pt>
                <c:pt idx="6">
                  <c:v>-3.9068197916666634</c:v>
                </c:pt>
                <c:pt idx="9">
                  <c:v>-6.5551162499999975</c:v>
                </c:pt>
                <c:pt idx="12">
                  <c:v>0</c:v>
                </c:pt>
                <c:pt idx="15">
                  <c:v>-1.136250000000004</c:v>
                </c:pt>
                <c:pt idx="18">
                  <c:v>-2.1879166666666663</c:v>
                </c:pt>
              </c:numCache>
            </c:numRef>
          </c:xVal>
          <c:yVal>
            <c:numRef>
              <c:f>'Part 1'!$B$43:$T$43</c:f>
              <c:numCache>
                <c:formatCode>General</c:formatCode>
                <c:ptCount val="19"/>
                <c:pt idx="0">
                  <c:v>-7.7268271388888881</c:v>
                </c:pt>
                <c:pt idx="3">
                  <c:v>9.3498405555555557</c:v>
                </c:pt>
                <c:pt idx="6">
                  <c:v>8.2924810555555553</c:v>
                </c:pt>
                <c:pt idx="9">
                  <c:v>-6.2588605833333322</c:v>
                </c:pt>
                <c:pt idx="12">
                  <c:v>0</c:v>
                </c:pt>
                <c:pt idx="15">
                  <c:v>0.74086111111111119</c:v>
                </c:pt>
                <c:pt idx="18">
                  <c:v>1.6436833333333332</c:v>
                </c:pt>
              </c:numCache>
            </c:numRef>
          </c:yVal>
          <c:smooth val="0"/>
          <c:extLst>
            <c:ext xmlns:c16="http://schemas.microsoft.com/office/drawing/2014/chart" uri="{C3380CC4-5D6E-409C-BE32-E72D297353CC}">
              <c16:uniqueId val="{00000000-50D5-41BD-A4D2-B4DEEC00F008}"/>
            </c:ext>
          </c:extLst>
        </c:ser>
        <c:dLbls>
          <c:showLegendKey val="0"/>
          <c:showVal val="0"/>
          <c:showCatName val="0"/>
          <c:showSerName val="0"/>
          <c:showPercent val="0"/>
          <c:showBubbleSize val="0"/>
        </c:dLbls>
        <c:axId val="95951104"/>
        <c:axId val="95949568"/>
      </c:scatterChart>
      <c:valAx>
        <c:axId val="95951104"/>
        <c:scaling>
          <c:orientation val="maxMin"/>
        </c:scaling>
        <c:delete val="0"/>
        <c:axPos val="b"/>
        <c:numFmt formatCode="General" sourceLinked="1"/>
        <c:majorTickMark val="out"/>
        <c:minorTickMark val="none"/>
        <c:tickLblPos val="nextTo"/>
        <c:crossAx val="95949568"/>
        <c:crosses val="autoZero"/>
        <c:crossBetween val="midCat"/>
      </c:valAx>
      <c:valAx>
        <c:axId val="95949568"/>
        <c:scaling>
          <c:orientation val="minMax"/>
        </c:scaling>
        <c:delete val="0"/>
        <c:axPos val="r"/>
        <c:majorGridlines/>
        <c:numFmt formatCode="General" sourceLinked="1"/>
        <c:majorTickMark val="out"/>
        <c:minorTickMark val="none"/>
        <c:tickLblPos val="nextTo"/>
        <c:crossAx val="9595110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1.xml"/><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xdr:row>
      <xdr:rowOff>47625</xdr:rowOff>
    </xdr:from>
    <xdr:to>
      <xdr:col>2</xdr:col>
      <xdr:colOff>491917</xdr:colOff>
      <xdr:row>25</xdr:row>
      <xdr:rowOff>47149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a:stretch/>
      </xdr:blipFill>
      <xdr:spPr>
        <a:xfrm>
          <a:off x="47625" y="809625"/>
          <a:ext cx="1663492" cy="3809524"/>
        </a:xfrm>
        <a:prstGeom prst="rect">
          <a:avLst/>
        </a:prstGeom>
      </xdr:spPr>
    </xdr:pic>
    <xdr:clientData/>
  </xdr:twoCellAnchor>
  <xdr:twoCellAnchor editAs="oneCell">
    <xdr:from>
      <xdr:col>3</xdr:col>
      <xdr:colOff>47625</xdr:colOff>
      <xdr:row>5</xdr:row>
      <xdr:rowOff>47625</xdr:rowOff>
    </xdr:from>
    <xdr:to>
      <xdr:col>5</xdr:col>
      <xdr:colOff>491917</xdr:colOff>
      <xdr:row>25</xdr:row>
      <xdr:rowOff>47149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76425" y="809625"/>
          <a:ext cx="1663492" cy="3809524"/>
        </a:xfrm>
        <a:prstGeom prst="rect">
          <a:avLst/>
        </a:prstGeom>
      </xdr:spPr>
    </xdr:pic>
    <xdr:clientData/>
  </xdr:twoCellAnchor>
  <xdr:twoCellAnchor editAs="oneCell">
    <xdr:from>
      <xdr:col>6</xdr:col>
      <xdr:colOff>47625</xdr:colOff>
      <xdr:row>5</xdr:row>
      <xdr:rowOff>47625</xdr:rowOff>
    </xdr:from>
    <xdr:to>
      <xdr:col>8</xdr:col>
      <xdr:colOff>491917</xdr:colOff>
      <xdr:row>25</xdr:row>
      <xdr:rowOff>47149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05225" y="809625"/>
          <a:ext cx="1663492" cy="3809524"/>
        </a:xfrm>
        <a:prstGeom prst="rect">
          <a:avLst/>
        </a:prstGeom>
      </xdr:spPr>
    </xdr:pic>
    <xdr:clientData/>
  </xdr:twoCellAnchor>
  <xdr:twoCellAnchor editAs="oneCell">
    <xdr:from>
      <xdr:col>9</xdr:col>
      <xdr:colOff>47625</xdr:colOff>
      <xdr:row>5</xdr:row>
      <xdr:rowOff>47625</xdr:rowOff>
    </xdr:from>
    <xdr:to>
      <xdr:col>11</xdr:col>
      <xdr:colOff>491917</xdr:colOff>
      <xdr:row>25</xdr:row>
      <xdr:rowOff>47149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534025" y="809625"/>
          <a:ext cx="1663492" cy="3809524"/>
        </a:xfrm>
        <a:prstGeom prst="rect">
          <a:avLst/>
        </a:prstGeom>
      </xdr:spPr>
    </xdr:pic>
    <xdr:clientData/>
  </xdr:twoCellAnchor>
  <xdr:twoCellAnchor editAs="oneCell">
    <xdr:from>
      <xdr:col>12</xdr:col>
      <xdr:colOff>47625</xdr:colOff>
      <xdr:row>5</xdr:row>
      <xdr:rowOff>47625</xdr:rowOff>
    </xdr:from>
    <xdr:to>
      <xdr:col>14</xdr:col>
      <xdr:colOff>491917</xdr:colOff>
      <xdr:row>25</xdr:row>
      <xdr:rowOff>47149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362825" y="809625"/>
          <a:ext cx="1663492" cy="3809524"/>
        </a:xfrm>
        <a:prstGeom prst="rect">
          <a:avLst/>
        </a:prstGeom>
      </xdr:spPr>
    </xdr:pic>
    <xdr:clientData/>
  </xdr:twoCellAnchor>
  <xdr:twoCellAnchor editAs="oneCell">
    <xdr:from>
      <xdr:col>15</xdr:col>
      <xdr:colOff>47625</xdr:colOff>
      <xdr:row>5</xdr:row>
      <xdr:rowOff>47625</xdr:rowOff>
    </xdr:from>
    <xdr:to>
      <xdr:col>17</xdr:col>
      <xdr:colOff>491917</xdr:colOff>
      <xdr:row>25</xdr:row>
      <xdr:rowOff>47149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9191625" y="809625"/>
          <a:ext cx="1663492" cy="3809524"/>
        </a:xfrm>
        <a:prstGeom prst="rect">
          <a:avLst/>
        </a:prstGeom>
      </xdr:spPr>
    </xdr:pic>
    <xdr:clientData/>
  </xdr:twoCellAnchor>
  <xdr:twoCellAnchor editAs="oneCell">
    <xdr:from>
      <xdr:col>18</xdr:col>
      <xdr:colOff>47625</xdr:colOff>
      <xdr:row>5</xdr:row>
      <xdr:rowOff>47625</xdr:rowOff>
    </xdr:from>
    <xdr:to>
      <xdr:col>20</xdr:col>
      <xdr:colOff>491917</xdr:colOff>
      <xdr:row>25</xdr:row>
      <xdr:rowOff>47149</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1020425" y="809625"/>
          <a:ext cx="1663492" cy="3809524"/>
        </a:xfrm>
        <a:prstGeom prst="rect">
          <a:avLst/>
        </a:prstGeom>
      </xdr:spPr>
    </xdr:pic>
    <xdr:clientData/>
  </xdr:twoCellAnchor>
  <xdr:twoCellAnchor>
    <xdr:from>
      <xdr:col>0</xdr:col>
      <xdr:colOff>38100</xdr:colOff>
      <xdr:row>49</xdr:row>
      <xdr:rowOff>38099</xdr:rowOff>
    </xdr:from>
    <xdr:to>
      <xdr:col>4</xdr:col>
      <xdr:colOff>314325</xdr:colOff>
      <xdr:row>68</xdr:row>
      <xdr:rowOff>180974</xdr:rowOff>
    </xdr:to>
    <xdr:graphicFrame macro="">
      <xdr:nvGraphicFramePr>
        <xdr:cNvPr id="11" name="Chart 10">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57150</xdr:colOff>
      <xdr:row>49</xdr:row>
      <xdr:rowOff>47625</xdr:rowOff>
    </xdr:from>
    <xdr:to>
      <xdr:col>9</xdr:col>
      <xdr:colOff>323850</xdr:colOff>
      <xdr:row>68</xdr:row>
      <xdr:rowOff>180975</xdr:rowOff>
    </xdr:to>
    <xdr:graphicFrame macro="">
      <xdr:nvGraphicFramePr>
        <xdr:cNvPr id="12" name="Chart 11">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atsig.net/degrees-minutes-seconds-calculator.htm" TargetMode="External"/><Relationship Id="rId3" Type="http://schemas.openxmlformats.org/officeDocument/2006/relationships/hyperlink" Target="http://en.wikipedia.org/wiki/Saiph" TargetMode="External"/><Relationship Id="rId7" Type="http://schemas.openxmlformats.org/officeDocument/2006/relationships/hyperlink" Target="http://en.wikipedia.org/wiki/Saiph" TargetMode="External"/><Relationship Id="rId2" Type="http://schemas.openxmlformats.org/officeDocument/2006/relationships/hyperlink" Target="http://en.wikipedia.org/wiki/Saiph" TargetMode="External"/><Relationship Id="rId1" Type="http://schemas.openxmlformats.org/officeDocument/2006/relationships/hyperlink" Target="http://en.wikipedia.org/wiki/Saiph" TargetMode="External"/><Relationship Id="rId6" Type="http://schemas.openxmlformats.org/officeDocument/2006/relationships/hyperlink" Target="http://en.wikipedia.org/wiki/Saiph" TargetMode="External"/><Relationship Id="rId5" Type="http://schemas.openxmlformats.org/officeDocument/2006/relationships/hyperlink" Target="http://en.wikipedia.org/wiki/Saiph" TargetMode="External"/><Relationship Id="rId10" Type="http://schemas.openxmlformats.org/officeDocument/2006/relationships/drawing" Target="../drawings/drawing1.xml"/><Relationship Id="rId4" Type="http://schemas.openxmlformats.org/officeDocument/2006/relationships/hyperlink" Target="http://en.wikipedia.org/wiki/Saiph"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hyperphysics.phy-astr.gsu.edu/hbase/ttrig.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9"/>
  <sheetViews>
    <sheetView tabSelected="1" workbookViewId="0">
      <pane ySplit="5" topLeftCell="A6" activePane="bottomLeft" state="frozen"/>
      <selection pane="bottomLeft"/>
    </sheetView>
  </sheetViews>
  <sheetFormatPr baseColWidth="10" defaultColWidth="8.7265625" defaultRowHeight="14.5" x14ac:dyDescent="0.35"/>
  <sheetData>
    <row r="1" spans="1:20" s="6" customFormat="1" ht="23.5" x14ac:dyDescent="0.55000000000000004">
      <c r="A1" s="6" t="s">
        <v>65</v>
      </c>
    </row>
    <row r="2" spans="1:20" x14ac:dyDescent="0.35">
      <c r="A2" t="s">
        <v>25</v>
      </c>
    </row>
    <row r="3" spans="1:20" x14ac:dyDescent="0.35">
      <c r="A3" t="s">
        <v>14</v>
      </c>
    </row>
    <row r="4" spans="1:20" s="4" customFormat="1" ht="18.5" x14ac:dyDescent="0.45">
      <c r="B4" s="4" t="s">
        <v>1</v>
      </c>
      <c r="E4" s="4" t="s">
        <v>8</v>
      </c>
      <c r="H4" s="4" t="s">
        <v>9</v>
      </c>
      <c r="K4" s="4" t="s">
        <v>10</v>
      </c>
      <c r="N4" s="4" t="s">
        <v>11</v>
      </c>
      <c r="Q4" s="4" t="s">
        <v>12</v>
      </c>
      <c r="T4" s="4" t="s">
        <v>13</v>
      </c>
    </row>
    <row r="5" spans="1:20" s="3" customFormat="1" ht="10.5" x14ac:dyDescent="0.25">
      <c r="A5" s="2" t="s">
        <v>0</v>
      </c>
      <c r="D5" s="2" t="s">
        <v>2</v>
      </c>
      <c r="G5" s="2" t="s">
        <v>3</v>
      </c>
      <c r="J5" s="2" t="s">
        <v>4</v>
      </c>
      <c r="M5" s="2" t="s">
        <v>5</v>
      </c>
      <c r="P5" s="2" t="s">
        <v>6</v>
      </c>
      <c r="S5" s="2" t="s">
        <v>7</v>
      </c>
    </row>
    <row r="27" spans="1:21" x14ac:dyDescent="0.35">
      <c r="A27" t="s">
        <v>15</v>
      </c>
    </row>
    <row r="28" spans="1:21" x14ac:dyDescent="0.35">
      <c r="A28" t="s">
        <v>16</v>
      </c>
    </row>
    <row r="29" spans="1:21" x14ac:dyDescent="0.35">
      <c r="A29" s="1" t="s">
        <v>17</v>
      </c>
    </row>
    <row r="30" spans="1:21" x14ac:dyDescent="0.35">
      <c r="A30" t="s">
        <v>21</v>
      </c>
    </row>
    <row r="31" spans="1:21" x14ac:dyDescent="0.35">
      <c r="A31" s="5" t="s">
        <v>87</v>
      </c>
      <c r="B31">
        <v>5.795941</v>
      </c>
      <c r="C31" s="7" t="s">
        <v>19</v>
      </c>
      <c r="D31" s="14" t="s">
        <v>88</v>
      </c>
      <c r="E31">
        <v>5.9195289999999998</v>
      </c>
      <c r="F31" t="s">
        <v>19</v>
      </c>
      <c r="G31" s="14" t="s">
        <v>88</v>
      </c>
      <c r="H31">
        <v>5.4188510000000001</v>
      </c>
      <c r="I31" t="s">
        <v>19</v>
      </c>
      <c r="J31" s="14" t="s">
        <v>88</v>
      </c>
      <c r="K31">
        <v>5.2422979999999999</v>
      </c>
      <c r="L31" t="s">
        <v>19</v>
      </c>
      <c r="M31" s="14" t="s">
        <v>88</v>
      </c>
      <c r="N31">
        <v>5.6793060000000004</v>
      </c>
      <c r="O31" t="s">
        <v>19</v>
      </c>
      <c r="P31" s="14" t="s">
        <v>88</v>
      </c>
      <c r="Q31">
        <v>5.6035560000000002</v>
      </c>
      <c r="R31" t="s">
        <v>19</v>
      </c>
      <c r="S31" s="14" t="s">
        <v>88</v>
      </c>
      <c r="T31">
        <v>5.5334440000000003</v>
      </c>
      <c r="U31" t="s">
        <v>19</v>
      </c>
    </row>
    <row r="32" spans="1:21" x14ac:dyDescent="0.35">
      <c r="A32" s="8" t="s">
        <v>20</v>
      </c>
      <c r="B32">
        <f>B31*15</f>
        <v>86.939115000000001</v>
      </c>
      <c r="C32" s="7" t="s">
        <v>18</v>
      </c>
      <c r="D32" s="8" t="s">
        <v>20</v>
      </c>
      <c r="E32">
        <f>E31*15</f>
        <v>88.792935</v>
      </c>
      <c r="F32" t="s">
        <v>18</v>
      </c>
      <c r="G32" s="8" t="s">
        <v>20</v>
      </c>
      <c r="H32">
        <f>H31*15</f>
        <v>81.282764999999998</v>
      </c>
      <c r="I32" t="s">
        <v>18</v>
      </c>
      <c r="J32" s="8" t="s">
        <v>20</v>
      </c>
      <c r="K32">
        <f>K31*15</f>
        <v>78.634469999999993</v>
      </c>
      <c r="L32" t="s">
        <v>18</v>
      </c>
      <c r="M32" s="8" t="s">
        <v>20</v>
      </c>
      <c r="N32">
        <f>N31*15</f>
        <v>85.18959000000001</v>
      </c>
      <c r="O32" t="s">
        <v>18</v>
      </c>
      <c r="P32" s="8" t="s">
        <v>20</v>
      </c>
      <c r="Q32">
        <f>Q31*15</f>
        <v>84.053340000000006</v>
      </c>
      <c r="R32" t="s">
        <v>18</v>
      </c>
      <c r="S32" s="8" t="s">
        <v>20</v>
      </c>
      <c r="T32">
        <f>T31*15</f>
        <v>83.001660000000001</v>
      </c>
      <c r="U32" t="s">
        <v>18</v>
      </c>
    </row>
    <row r="33" spans="1:21" x14ac:dyDescent="0.35">
      <c r="A33" s="5" t="s">
        <v>24</v>
      </c>
      <c r="B33">
        <v>-9.6696050000000007</v>
      </c>
      <c r="C33" t="s">
        <v>18</v>
      </c>
      <c r="E33">
        <v>7.407063</v>
      </c>
      <c r="F33" t="s">
        <v>18</v>
      </c>
      <c r="H33">
        <v>6.3497029999999999</v>
      </c>
      <c r="I33" t="s">
        <v>18</v>
      </c>
      <c r="K33">
        <v>-8.2016380000000009</v>
      </c>
      <c r="L33" t="s">
        <v>18</v>
      </c>
      <c r="N33">
        <v>-1.9427779999999999</v>
      </c>
      <c r="O33" t="s">
        <v>18</v>
      </c>
      <c r="Q33">
        <v>-1.2019169999999999</v>
      </c>
      <c r="R33" t="s">
        <v>18</v>
      </c>
      <c r="T33">
        <v>-0.29909400000000003</v>
      </c>
      <c r="U33" t="s">
        <v>18</v>
      </c>
    </row>
    <row r="34" spans="1:21" x14ac:dyDescent="0.35">
      <c r="A34" t="s">
        <v>22</v>
      </c>
    </row>
    <row r="35" spans="1:21" x14ac:dyDescent="0.35">
      <c r="A35" t="s">
        <v>89</v>
      </c>
    </row>
    <row r="36" spans="1:21" x14ac:dyDescent="0.35">
      <c r="A36" t="s">
        <v>90</v>
      </c>
    </row>
    <row r="37" spans="1:21" x14ac:dyDescent="0.35">
      <c r="A37" t="s">
        <v>91</v>
      </c>
    </row>
    <row r="38" spans="1:21" x14ac:dyDescent="0.35">
      <c r="A38" s="5" t="s">
        <v>23</v>
      </c>
      <c r="B38">
        <f xml:space="preserve"> 15*5 + 47/4 + 45.38884/240</f>
        <v>86.939120166666669</v>
      </c>
      <c r="E38">
        <f xml:space="preserve"> 15*5 + 55/4 + 10.3053/240</f>
        <v>88.792938750000005</v>
      </c>
      <c r="H38">
        <f xml:space="preserve"> 15*5 + 25/4 + 7.86325/240</f>
        <v>81.282763541666668</v>
      </c>
      <c r="K38">
        <f xml:space="preserve"> 15*5 + 14/4 + 32.2721/240</f>
        <v>78.634467083333334</v>
      </c>
      <c r="N38">
        <f xml:space="preserve"> 15*5 + 40/4 + 45.5/240</f>
        <v>85.189583333333331</v>
      </c>
      <c r="Q38">
        <f xml:space="preserve"> 15*5 + 36/4 + 12.8/240</f>
        <v>84.053333333333327</v>
      </c>
      <c r="T38">
        <f xml:space="preserve"> 15*5 + 32/4 + 0.4/240</f>
        <v>83.001666666666665</v>
      </c>
    </row>
    <row r="39" spans="1:21" x14ac:dyDescent="0.35">
      <c r="A39" s="5" t="s">
        <v>24</v>
      </c>
      <c r="B39">
        <f xml:space="preserve"> - 9 - 40/60 - 10.5777/3600</f>
        <v>-9.6696049166666658</v>
      </c>
      <c r="E39">
        <f xml:space="preserve"> + 7 + 24/60 + 25.426/3600</f>
        <v>7.407062777777778</v>
      </c>
      <c r="H39">
        <f xml:space="preserve"> + 6 + 20/60 + 58.9318/3600</f>
        <v>6.3497032777777775</v>
      </c>
      <c r="K39">
        <f xml:space="preserve"> - 8 - 12/60 - 5.8981/3600</f>
        <v>-8.2016383611111099</v>
      </c>
      <c r="N39">
        <f xml:space="preserve"> - 1 - 56/60 - 34/3600</f>
        <v>-1.9427777777777777</v>
      </c>
      <c r="Q39">
        <f xml:space="preserve"> - 1 - 12/60 - 6.9/3600</f>
        <v>-1.2019166666666665</v>
      </c>
      <c r="T39">
        <f xml:space="preserve"> - 0 - 17/60 - 56.74/3600</f>
        <v>-0.29909444444444444</v>
      </c>
    </row>
    <row r="40" spans="1:21" x14ac:dyDescent="0.35">
      <c r="A40" t="s">
        <v>92</v>
      </c>
    </row>
    <row r="41" spans="1:21" x14ac:dyDescent="0.35">
      <c r="A41" t="s">
        <v>93</v>
      </c>
    </row>
    <row r="42" spans="1:21" x14ac:dyDescent="0.35">
      <c r="A42" s="5" t="s">
        <v>26</v>
      </c>
      <c r="B42">
        <f>B38-$N38</f>
        <v>1.7495368333333374</v>
      </c>
      <c r="E42">
        <f>E38-$N38</f>
        <v>3.6033554166666732</v>
      </c>
      <c r="H42">
        <f>H38-$N38</f>
        <v>-3.9068197916666634</v>
      </c>
      <c r="K42">
        <f>K38-$N38</f>
        <v>-6.5551162499999975</v>
      </c>
      <c r="N42">
        <f>N38-$N38</f>
        <v>0</v>
      </c>
      <c r="Q42">
        <f>Q38-$N38</f>
        <v>-1.136250000000004</v>
      </c>
      <c r="T42">
        <f>T38-$N38</f>
        <v>-2.1879166666666663</v>
      </c>
    </row>
    <row r="43" spans="1:21" x14ac:dyDescent="0.35">
      <c r="A43" s="5" t="s">
        <v>27</v>
      </c>
      <c r="B43">
        <f>B39-$N39</f>
        <v>-7.7268271388888881</v>
      </c>
      <c r="E43">
        <f>E39-$N39</f>
        <v>9.3498405555555557</v>
      </c>
      <c r="H43">
        <f>H39-$N39</f>
        <v>8.2924810555555553</v>
      </c>
      <c r="K43">
        <f>K39-$N39</f>
        <v>-6.2588605833333322</v>
      </c>
      <c r="N43">
        <f>N39-$N39</f>
        <v>0</v>
      </c>
      <c r="Q43">
        <f>Q39-$N39</f>
        <v>0.74086111111111119</v>
      </c>
      <c r="T43">
        <f>T39-$N39</f>
        <v>1.6436833333333332</v>
      </c>
    </row>
    <row r="44" spans="1:21" x14ac:dyDescent="0.35">
      <c r="A44" t="s">
        <v>94</v>
      </c>
    </row>
    <row r="45" spans="1:21" x14ac:dyDescent="0.35">
      <c r="A45" t="s">
        <v>29</v>
      </c>
      <c r="B45" t="s">
        <v>95</v>
      </c>
    </row>
    <row r="46" spans="1:21" x14ac:dyDescent="0.35">
      <c r="B46" t="s">
        <v>96</v>
      </c>
    </row>
    <row r="47" spans="1:21" x14ac:dyDescent="0.35">
      <c r="B47" t="s">
        <v>97</v>
      </c>
    </row>
    <row r="48" spans="1:21" x14ac:dyDescent="0.35">
      <c r="A48" t="s">
        <v>28</v>
      </c>
    </row>
    <row r="49" spans="1:2" x14ac:dyDescent="0.35">
      <c r="A49" t="s">
        <v>29</v>
      </c>
      <c r="B49" t="s">
        <v>34</v>
      </c>
    </row>
  </sheetData>
  <hyperlinks>
    <hyperlink ref="A5" r:id="rId1" xr:uid="{00000000-0004-0000-0000-000000000000}"/>
    <hyperlink ref="D5" r:id="rId2" display="http://en.wikipedia.org/wiki/Saiph" xr:uid="{00000000-0004-0000-0000-000001000000}"/>
    <hyperlink ref="G5" r:id="rId3" display="http://en.wikipedia.org/wiki/Saiph" xr:uid="{00000000-0004-0000-0000-000002000000}"/>
    <hyperlink ref="J5" r:id="rId4" display="http://en.wikipedia.org/wiki/Saiph" xr:uid="{00000000-0004-0000-0000-000003000000}"/>
    <hyperlink ref="M5" r:id="rId5" display="http://en.wikipedia.org/wiki/Saiph" xr:uid="{00000000-0004-0000-0000-000004000000}"/>
    <hyperlink ref="P5" r:id="rId6" display="http://en.wikipedia.org/wiki/Saiph" xr:uid="{00000000-0004-0000-0000-000005000000}"/>
    <hyperlink ref="S5" r:id="rId7" display="http://en.wikipedia.org/wiki/Saiph" xr:uid="{00000000-0004-0000-0000-000006000000}"/>
    <hyperlink ref="A29" r:id="rId8" xr:uid="{00000000-0004-0000-0000-000007000000}"/>
  </hyperlinks>
  <pageMargins left="0.7" right="0.7" top="0.75" bottom="0.75" header="0.3" footer="0.3"/>
  <pageSetup orientation="portrait" horizontalDpi="300" verticalDpi="0"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5"/>
  <sheetViews>
    <sheetView workbookViewId="0"/>
  </sheetViews>
  <sheetFormatPr baseColWidth="10" defaultColWidth="8.7265625" defaultRowHeight="14.5" x14ac:dyDescent="0.35"/>
  <sheetData>
    <row r="1" spans="1:9" s="6" customFormat="1" ht="23.5" x14ac:dyDescent="0.55000000000000004">
      <c r="A1" s="6" t="s">
        <v>63</v>
      </c>
    </row>
    <row r="2" spans="1:9" x14ac:dyDescent="0.35">
      <c r="A2" t="s">
        <v>64</v>
      </c>
    </row>
    <row r="3" spans="1:9" x14ac:dyDescent="0.35">
      <c r="A3" s="5" t="s">
        <v>31</v>
      </c>
      <c r="B3" s="5" t="s">
        <v>1</v>
      </c>
      <c r="C3" s="5" t="s">
        <v>8</v>
      </c>
      <c r="D3" s="5" t="s">
        <v>9</v>
      </c>
      <c r="E3" s="5" t="s">
        <v>10</v>
      </c>
      <c r="F3" s="5" t="s">
        <v>11</v>
      </c>
      <c r="G3" s="5" t="s">
        <v>12</v>
      </c>
      <c r="H3" s="5" t="s">
        <v>13</v>
      </c>
    </row>
    <row r="4" spans="1:9" x14ac:dyDescent="0.35">
      <c r="A4" s="5" t="s">
        <v>26</v>
      </c>
      <c r="B4">
        <v>1.7495368330000001</v>
      </c>
      <c r="C4">
        <v>3.6033554169999999</v>
      </c>
      <c r="D4">
        <v>-3.9068197919999998</v>
      </c>
      <c r="E4">
        <v>-6.5551162500000002</v>
      </c>
      <c r="F4">
        <v>0</v>
      </c>
      <c r="G4">
        <v>-1.13625</v>
      </c>
      <c r="H4">
        <v>-2.1879166670000001</v>
      </c>
    </row>
    <row r="5" spans="1:9" x14ac:dyDescent="0.35">
      <c r="A5" s="5" t="s">
        <v>27</v>
      </c>
      <c r="B5">
        <v>-7.7268271390000001</v>
      </c>
      <c r="C5">
        <v>9.3498405560000002</v>
      </c>
      <c r="D5">
        <v>8.2924810559999997</v>
      </c>
      <c r="E5">
        <v>-6.2588605829999997</v>
      </c>
      <c r="F5">
        <v>0</v>
      </c>
      <c r="G5">
        <v>0.74086111099999996</v>
      </c>
      <c r="H5">
        <v>1.643683333</v>
      </c>
    </row>
    <row r="6" spans="1:9" x14ac:dyDescent="0.35">
      <c r="A6" t="s">
        <v>35</v>
      </c>
    </row>
    <row r="7" spans="1:9" x14ac:dyDescent="0.35">
      <c r="A7" t="s">
        <v>32</v>
      </c>
    </row>
    <row r="8" spans="1:9" x14ac:dyDescent="0.35">
      <c r="A8" t="s">
        <v>33</v>
      </c>
    </row>
    <row r="9" spans="1:9" x14ac:dyDescent="0.35">
      <c r="A9" s="1" t="s">
        <v>30</v>
      </c>
    </row>
    <row r="10" spans="1:9" x14ac:dyDescent="0.35">
      <c r="A10" t="s">
        <v>37</v>
      </c>
    </row>
    <row r="11" spans="1:9" x14ac:dyDescent="0.35">
      <c r="A11" s="5" t="s">
        <v>31</v>
      </c>
      <c r="B11" s="5" t="s">
        <v>1</v>
      </c>
      <c r="C11" s="5" t="s">
        <v>8</v>
      </c>
      <c r="D11" s="5" t="s">
        <v>9</v>
      </c>
      <c r="E11" s="5" t="s">
        <v>10</v>
      </c>
      <c r="F11" s="5" t="s">
        <v>11</v>
      </c>
      <c r="G11" s="5" t="s">
        <v>12</v>
      </c>
      <c r="H11" s="5" t="s">
        <v>13</v>
      </c>
    </row>
    <row r="12" spans="1:9" x14ac:dyDescent="0.35">
      <c r="A12" s="5" t="s">
        <v>36</v>
      </c>
      <c r="B12">
        <v>282.75800148686199</v>
      </c>
      <c r="C12">
        <v>68.923727515925606</v>
      </c>
      <c r="D12">
        <v>115.226436335006</v>
      </c>
      <c r="E12">
        <v>223.67557307098801</v>
      </c>
      <c r="F12" s="7"/>
      <c r="G12">
        <v>146.89472570111201</v>
      </c>
      <c r="H12">
        <v>143.08411014431499</v>
      </c>
      <c r="I12" t="s">
        <v>53</v>
      </c>
    </row>
    <row r="13" spans="1:9" x14ac:dyDescent="0.35">
      <c r="A13" t="s">
        <v>29</v>
      </c>
      <c r="B13" t="s">
        <v>38</v>
      </c>
    </row>
    <row r="14" spans="1:9" x14ac:dyDescent="0.35">
      <c r="A14" s="9" t="s">
        <v>57</v>
      </c>
      <c r="F14" s="7"/>
    </row>
    <row r="15" spans="1:9" x14ac:dyDescent="0.35">
      <c r="A15" s="5" t="s">
        <v>36</v>
      </c>
      <c r="B15">
        <f>ATAN2(B4,B5)</f>
        <v>-1.3481271948748084</v>
      </c>
      <c r="C15">
        <f>ATAN2(C4,C5)</f>
        <v>1.2029459779003144</v>
      </c>
      <c r="D15">
        <f>ATAN2(D4,D5)</f>
        <v>2.0110806993854942</v>
      </c>
      <c r="E15">
        <f>ATAN2(E4,E5)</f>
        <v>-2.3793101008056721</v>
      </c>
      <c r="G15">
        <f>ATAN2(G4,G5)</f>
        <v>2.5637966172983573</v>
      </c>
      <c r="H15">
        <f>ATAN2(H4,H5)</f>
        <v>2.4972888293045301</v>
      </c>
      <c r="I15" t="s">
        <v>52</v>
      </c>
    </row>
    <row r="16" spans="1:9" x14ac:dyDescent="0.35">
      <c r="A16" s="9" t="s">
        <v>56</v>
      </c>
    </row>
    <row r="17" spans="1:9" x14ac:dyDescent="0.35">
      <c r="A17" s="5" t="s">
        <v>36</v>
      </c>
      <c r="B17" s="10">
        <f>B15/PI()*180</f>
        <v>-77.24199851313719</v>
      </c>
      <c r="C17">
        <f>C15/PI()*180</f>
        <v>68.923727515925606</v>
      </c>
      <c r="D17">
        <f>D15/PI()*180</f>
        <v>115.22643633500665</v>
      </c>
      <c r="E17" s="10">
        <f>E15/PI()*180</f>
        <v>-136.32442692901145</v>
      </c>
      <c r="G17">
        <f>G15/PI()*180</f>
        <v>146.89472570111298</v>
      </c>
      <c r="H17">
        <f>H15/PI()*180</f>
        <v>143.08411014431584</v>
      </c>
      <c r="I17" t="s">
        <v>53</v>
      </c>
    </row>
    <row r="18" spans="1:9" x14ac:dyDescent="0.35">
      <c r="A18" s="9" t="s">
        <v>58</v>
      </c>
    </row>
    <row r="19" spans="1:9" x14ac:dyDescent="0.35">
      <c r="A19" s="5" t="s">
        <v>36</v>
      </c>
      <c r="B19">
        <f>B17+360</f>
        <v>282.75800148686278</v>
      </c>
      <c r="C19">
        <f>C17</f>
        <v>68.923727515925606</v>
      </c>
      <c r="D19">
        <f>D17</f>
        <v>115.22643633500665</v>
      </c>
      <c r="E19">
        <f>E17+360</f>
        <v>223.67557307098855</v>
      </c>
      <c r="G19">
        <f>G17</f>
        <v>146.89472570111298</v>
      </c>
      <c r="H19">
        <f>H17</f>
        <v>143.08411014431584</v>
      </c>
      <c r="I19" t="s">
        <v>54</v>
      </c>
    </row>
    <row r="20" spans="1:9" x14ac:dyDescent="0.35">
      <c r="A20" s="9" t="s">
        <v>55</v>
      </c>
    </row>
    <row r="21" spans="1:9" x14ac:dyDescent="0.35">
      <c r="A21" t="s">
        <v>29</v>
      </c>
      <c r="B21" t="s">
        <v>59</v>
      </c>
    </row>
    <row r="22" spans="1:9" x14ac:dyDescent="0.35">
      <c r="A22" t="s">
        <v>39</v>
      </c>
    </row>
    <row r="23" spans="1:9" x14ac:dyDescent="0.35">
      <c r="A23" t="s">
        <v>40</v>
      </c>
    </row>
    <row r="24" spans="1:9" x14ac:dyDescent="0.35">
      <c r="A24" s="5" t="s">
        <v>1</v>
      </c>
      <c r="B24" s="11">
        <f>B12</f>
        <v>282.75800148686199</v>
      </c>
    </row>
    <row r="25" spans="1:9" x14ac:dyDescent="0.35">
      <c r="A25" t="s">
        <v>46</v>
      </c>
      <c r="B25" s="11"/>
    </row>
    <row r="26" spans="1:9" x14ac:dyDescent="0.35">
      <c r="A26" t="s">
        <v>47</v>
      </c>
      <c r="B26" s="11"/>
    </row>
    <row r="27" spans="1:9" x14ac:dyDescent="0.35">
      <c r="A27" s="5" t="s">
        <v>43</v>
      </c>
      <c r="B27" s="11">
        <f>H12</f>
        <v>143.08411014431499</v>
      </c>
      <c r="C27" s="7" t="s">
        <v>50</v>
      </c>
      <c r="D27" s="12">
        <f>H12+180</f>
        <v>323.08411014431499</v>
      </c>
    </row>
    <row r="28" spans="1:9" x14ac:dyDescent="0.35">
      <c r="A28" s="5" t="s">
        <v>44</v>
      </c>
      <c r="B28" s="11">
        <f>G12</f>
        <v>146.89472570111201</v>
      </c>
      <c r="C28" s="7" t="s">
        <v>50</v>
      </c>
      <c r="D28" s="12">
        <f>G12+180</f>
        <v>326.89472570111201</v>
      </c>
    </row>
    <row r="29" spans="1:9" x14ac:dyDescent="0.35">
      <c r="A29" t="s">
        <v>41</v>
      </c>
      <c r="B29" s="11"/>
    </row>
    <row r="30" spans="1:9" x14ac:dyDescent="0.35">
      <c r="A30" s="5" t="s">
        <v>8</v>
      </c>
      <c r="B30" s="11">
        <f>C12</f>
        <v>68.923727515925606</v>
      </c>
    </row>
    <row r="31" spans="1:9" x14ac:dyDescent="0.35">
      <c r="A31" s="5" t="s">
        <v>9</v>
      </c>
      <c r="B31" s="11">
        <f>D12</f>
        <v>115.226436335006</v>
      </c>
    </row>
    <row r="32" spans="1:9" x14ac:dyDescent="0.35">
      <c r="A32" s="5" t="s">
        <v>13</v>
      </c>
      <c r="B32" s="11">
        <f>H12</f>
        <v>143.08411014431499</v>
      </c>
    </row>
    <row r="33" spans="1:10" x14ac:dyDescent="0.35">
      <c r="A33" s="5" t="s">
        <v>12</v>
      </c>
      <c r="B33" s="11">
        <f>G12</f>
        <v>146.89472570111201</v>
      </c>
    </row>
    <row r="34" spans="1:10" x14ac:dyDescent="0.35">
      <c r="A34" s="5" t="s">
        <v>10</v>
      </c>
      <c r="B34" s="11">
        <f>E12</f>
        <v>223.67557307098801</v>
      </c>
    </row>
    <row r="35" spans="1:10" x14ac:dyDescent="0.35">
      <c r="A35" t="s">
        <v>49</v>
      </c>
    </row>
    <row r="36" spans="1:10" x14ac:dyDescent="0.35">
      <c r="A36" s="9" t="s">
        <v>48</v>
      </c>
    </row>
    <row r="37" spans="1:10" x14ac:dyDescent="0.35">
      <c r="A37" s="5" t="s">
        <v>45</v>
      </c>
      <c r="B37">
        <f>B12</f>
        <v>282.75800148686199</v>
      </c>
      <c r="C37" s="7" t="s">
        <v>51</v>
      </c>
      <c r="D37" s="12">
        <f>B12+360</f>
        <v>642.75800148686199</v>
      </c>
    </row>
    <row r="38" spans="1:10" x14ac:dyDescent="0.35">
      <c r="A38" s="9" t="s">
        <v>42</v>
      </c>
    </row>
    <row r="39" spans="1:10" x14ac:dyDescent="0.35">
      <c r="A39" s="5" t="s">
        <v>31</v>
      </c>
      <c r="B39" s="5" t="s">
        <v>1</v>
      </c>
      <c r="C39" s="5" t="s">
        <v>43</v>
      </c>
      <c r="D39" s="5" t="s">
        <v>44</v>
      </c>
      <c r="E39" s="5" t="s">
        <v>8</v>
      </c>
      <c r="F39" s="5" t="s">
        <v>9</v>
      </c>
      <c r="G39" s="5" t="s">
        <v>13</v>
      </c>
      <c r="H39" s="5" t="s">
        <v>12</v>
      </c>
      <c r="I39" s="5" t="s">
        <v>10</v>
      </c>
      <c r="J39" s="5" t="s">
        <v>45</v>
      </c>
    </row>
    <row r="40" spans="1:10" x14ac:dyDescent="0.35">
      <c r="A40" s="5" t="s">
        <v>36</v>
      </c>
      <c r="B40">
        <f>B24</f>
        <v>282.75800148686199</v>
      </c>
      <c r="C40">
        <f>D27</f>
        <v>323.08411014431499</v>
      </c>
      <c r="D40">
        <f>D28</f>
        <v>326.89472570111201</v>
      </c>
      <c r="E40">
        <f>B30</f>
        <v>68.923727515925606</v>
      </c>
      <c r="F40">
        <f>B31</f>
        <v>115.226436335006</v>
      </c>
      <c r="G40">
        <f>B32</f>
        <v>143.08411014431499</v>
      </c>
      <c r="H40">
        <f>B33</f>
        <v>146.89472570111201</v>
      </c>
      <c r="I40">
        <f>B34</f>
        <v>223.67557307098801</v>
      </c>
      <c r="J40">
        <f>D37</f>
        <v>642.75800148686199</v>
      </c>
    </row>
    <row r="41" spans="1:10" x14ac:dyDescent="0.35">
      <c r="A41" s="9" t="s">
        <v>60</v>
      </c>
    </row>
    <row r="42" spans="1:10" x14ac:dyDescent="0.35">
      <c r="A42" s="5" t="s">
        <v>36</v>
      </c>
      <c r="B42">
        <f t="shared" ref="B42:J42" si="0">B40-$B40</f>
        <v>0</v>
      </c>
      <c r="C42">
        <f t="shared" si="0"/>
        <v>40.326108657453005</v>
      </c>
      <c r="D42">
        <f t="shared" si="0"/>
        <v>44.136724214250023</v>
      </c>
      <c r="E42" s="10">
        <f t="shared" si="0"/>
        <v>-213.83427397093638</v>
      </c>
      <c r="F42" s="10">
        <f t="shared" si="0"/>
        <v>-167.531565151856</v>
      </c>
      <c r="G42" s="10">
        <f t="shared" si="0"/>
        <v>-139.67389134254699</v>
      </c>
      <c r="H42" s="10">
        <f t="shared" si="0"/>
        <v>-135.86327578574998</v>
      </c>
      <c r="I42" s="10">
        <f t="shared" si="0"/>
        <v>-59.082428415873977</v>
      </c>
      <c r="J42">
        <f t="shared" si="0"/>
        <v>360</v>
      </c>
    </row>
    <row r="43" spans="1:10" x14ac:dyDescent="0.35">
      <c r="A43" s="9" t="s">
        <v>61</v>
      </c>
    </row>
    <row r="44" spans="1:10" x14ac:dyDescent="0.35">
      <c r="A44" s="5" t="s">
        <v>36</v>
      </c>
      <c r="B44">
        <f>B42</f>
        <v>0</v>
      </c>
      <c r="C44">
        <f t="shared" ref="C44:J44" si="1">C42</f>
        <v>40.326108657453005</v>
      </c>
      <c r="D44">
        <f t="shared" si="1"/>
        <v>44.136724214250023</v>
      </c>
      <c r="E44">
        <f>E42+360</f>
        <v>146.16572602906362</v>
      </c>
      <c r="F44">
        <f>F42+360</f>
        <v>192.468434848144</v>
      </c>
      <c r="G44">
        <f>G42+360</f>
        <v>220.32610865745301</v>
      </c>
      <c r="H44">
        <f>H42+360</f>
        <v>224.13672421425002</v>
      </c>
      <c r="I44">
        <f>I42+360</f>
        <v>300.91757158412599</v>
      </c>
      <c r="J44">
        <f t="shared" si="1"/>
        <v>360</v>
      </c>
    </row>
    <row r="45" spans="1:10" x14ac:dyDescent="0.35">
      <c r="A45" s="9" t="s">
        <v>62</v>
      </c>
    </row>
  </sheetData>
  <hyperlinks>
    <hyperlink ref="A9"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9"/>
  <sheetViews>
    <sheetView workbookViewId="0">
      <pane ySplit="4" topLeftCell="A5" activePane="bottomLeft" state="frozen"/>
      <selection pane="bottomLeft"/>
    </sheetView>
  </sheetViews>
  <sheetFormatPr baseColWidth="10" defaultColWidth="8.7265625" defaultRowHeight="14.5" x14ac:dyDescent="0.35"/>
  <cols>
    <col min="2" max="10" width="11" customWidth="1"/>
  </cols>
  <sheetData>
    <row r="1" spans="1:11" s="6" customFormat="1" ht="23.5" x14ac:dyDescent="0.55000000000000004">
      <c r="A1" s="6" t="s">
        <v>66</v>
      </c>
    </row>
    <row r="2" spans="1:11" x14ac:dyDescent="0.35">
      <c r="A2" t="s">
        <v>67</v>
      </c>
    </row>
    <row r="3" spans="1:11" x14ac:dyDescent="0.35">
      <c r="A3" s="5" t="s">
        <v>31</v>
      </c>
      <c r="B3" s="5" t="s">
        <v>1</v>
      </c>
      <c r="C3" s="5" t="s">
        <v>43</v>
      </c>
      <c r="D3" s="5" t="s">
        <v>44</v>
      </c>
      <c r="E3" s="5" t="s">
        <v>8</v>
      </c>
      <c r="F3" s="5" t="s">
        <v>9</v>
      </c>
      <c r="G3" s="5" t="s">
        <v>13</v>
      </c>
      <c r="H3" s="5" t="s">
        <v>12</v>
      </c>
      <c r="I3" s="5" t="s">
        <v>10</v>
      </c>
      <c r="J3" s="5" t="s">
        <v>45</v>
      </c>
    </row>
    <row r="4" spans="1:11" x14ac:dyDescent="0.35">
      <c r="A4" s="5" t="s">
        <v>36</v>
      </c>
      <c r="B4">
        <v>0</v>
      </c>
      <c r="C4">
        <v>40.326108660000003</v>
      </c>
      <c r="D4">
        <v>44.136724209999997</v>
      </c>
      <c r="E4">
        <v>146.16572600000001</v>
      </c>
      <c r="F4">
        <v>192.46843480000001</v>
      </c>
      <c r="G4">
        <v>220.32610869999999</v>
      </c>
      <c r="H4">
        <v>224.1367242</v>
      </c>
      <c r="I4">
        <v>300.91757159999997</v>
      </c>
      <c r="J4">
        <v>360</v>
      </c>
      <c r="K4" t="s">
        <v>53</v>
      </c>
    </row>
    <row r="5" spans="1:11" x14ac:dyDescent="0.35">
      <c r="A5" t="s">
        <v>68</v>
      </c>
    </row>
    <row r="7" spans="1:11" x14ac:dyDescent="0.35">
      <c r="A7" s="5" t="s">
        <v>72</v>
      </c>
    </row>
    <row r="8" spans="1:11" x14ac:dyDescent="0.35">
      <c r="A8" t="s">
        <v>69</v>
      </c>
    </row>
    <row r="9" spans="1:11" x14ac:dyDescent="0.35">
      <c r="B9">
        <f t="shared" ref="B9:J9" si="0">B4/360*168</f>
        <v>0</v>
      </c>
      <c r="C9">
        <f t="shared" si="0"/>
        <v>18.818850708000003</v>
      </c>
      <c r="D9">
        <f t="shared" si="0"/>
        <v>20.597137964666665</v>
      </c>
      <c r="E9">
        <f t="shared" si="0"/>
        <v>68.210672133333333</v>
      </c>
      <c r="F9">
        <f t="shared" si="0"/>
        <v>89.818602906666683</v>
      </c>
      <c r="G9">
        <f t="shared" si="0"/>
        <v>102.81885072666667</v>
      </c>
      <c r="H9">
        <f t="shared" si="0"/>
        <v>104.59713796</v>
      </c>
      <c r="I9">
        <f t="shared" si="0"/>
        <v>140.42820007999998</v>
      </c>
      <c r="J9">
        <f t="shared" si="0"/>
        <v>168</v>
      </c>
      <c r="K9" t="s">
        <v>70</v>
      </c>
    </row>
    <row r="10" spans="1:11" x14ac:dyDescent="0.35">
      <c r="A10" t="s">
        <v>82</v>
      </c>
    </row>
    <row r="11" spans="1:11" x14ac:dyDescent="0.35">
      <c r="B11">
        <f>ROUND(B9,0)</f>
        <v>0</v>
      </c>
      <c r="C11">
        <f>ROUND(C9,0)</f>
        <v>19</v>
      </c>
      <c r="D11">
        <f>ROUND(D9,0)</f>
        <v>21</v>
      </c>
      <c r="E11">
        <f t="shared" ref="E11:J11" si="1">ROUND(E9,0)</f>
        <v>68</v>
      </c>
      <c r="F11">
        <f t="shared" si="1"/>
        <v>90</v>
      </c>
      <c r="G11">
        <f t="shared" si="1"/>
        <v>103</v>
      </c>
      <c r="H11">
        <f t="shared" si="1"/>
        <v>105</v>
      </c>
      <c r="I11">
        <f t="shared" si="1"/>
        <v>140</v>
      </c>
      <c r="J11">
        <f t="shared" si="1"/>
        <v>168</v>
      </c>
      <c r="K11" t="s">
        <v>84</v>
      </c>
    </row>
    <row r="12" spans="1:11" x14ac:dyDescent="0.35">
      <c r="A12" t="s">
        <v>71</v>
      </c>
    </row>
    <row r="13" spans="1:11" x14ac:dyDescent="0.35">
      <c r="B13">
        <f t="shared" ref="B13:J13" si="2" xml:space="preserve"> 1846 + B11</f>
        <v>1846</v>
      </c>
      <c r="C13">
        <f t="shared" si="2"/>
        <v>1865</v>
      </c>
      <c r="D13">
        <f t="shared" si="2"/>
        <v>1867</v>
      </c>
      <c r="E13">
        <f t="shared" si="2"/>
        <v>1914</v>
      </c>
      <c r="F13">
        <f t="shared" si="2"/>
        <v>1936</v>
      </c>
      <c r="G13">
        <f t="shared" si="2"/>
        <v>1949</v>
      </c>
      <c r="H13">
        <f t="shared" si="2"/>
        <v>1951</v>
      </c>
      <c r="I13">
        <f t="shared" si="2"/>
        <v>1986</v>
      </c>
      <c r="J13">
        <f t="shared" si="2"/>
        <v>2014</v>
      </c>
      <c r="K13" t="s">
        <v>78</v>
      </c>
    </row>
    <row r="15" spans="1:11" x14ac:dyDescent="0.35">
      <c r="A15" s="5" t="s">
        <v>73</v>
      </c>
    </row>
    <row r="16" spans="1:11" x14ac:dyDescent="0.35">
      <c r="A16" t="s">
        <v>74</v>
      </c>
    </row>
    <row r="17" spans="1:11" x14ac:dyDescent="0.35">
      <c r="B17">
        <f t="shared" ref="B17:J17" si="3" xml:space="preserve"> B4 / 360 * 624</f>
        <v>0</v>
      </c>
      <c r="C17">
        <f t="shared" si="3"/>
        <v>69.898588344000004</v>
      </c>
      <c r="D17">
        <f t="shared" si="3"/>
        <v>76.503655297333324</v>
      </c>
      <c r="E17">
        <f t="shared" si="3"/>
        <v>253.35392506666668</v>
      </c>
      <c r="F17">
        <f t="shared" si="3"/>
        <v>333.61195365333339</v>
      </c>
      <c r="G17">
        <f t="shared" si="3"/>
        <v>381.8985884133333</v>
      </c>
      <c r="H17">
        <f t="shared" si="3"/>
        <v>388.50365527999998</v>
      </c>
      <c r="I17">
        <f t="shared" si="3"/>
        <v>521.59045743999991</v>
      </c>
      <c r="J17">
        <f t="shared" si="3"/>
        <v>624</v>
      </c>
      <c r="K17" t="s">
        <v>75</v>
      </c>
    </row>
    <row r="18" spans="1:11" x14ac:dyDescent="0.35">
      <c r="A18" t="s">
        <v>81</v>
      </c>
    </row>
    <row r="19" spans="1:11" x14ac:dyDescent="0.35">
      <c r="B19">
        <f>ROUND(B17,0)</f>
        <v>0</v>
      </c>
      <c r="C19">
        <f t="shared" ref="C19:J19" si="4">ROUND(C17,0)</f>
        <v>70</v>
      </c>
      <c r="D19">
        <f t="shared" si="4"/>
        <v>77</v>
      </c>
      <c r="E19">
        <f t="shared" si="4"/>
        <v>253</v>
      </c>
      <c r="F19">
        <f t="shared" si="4"/>
        <v>334</v>
      </c>
      <c r="G19">
        <f t="shared" si="4"/>
        <v>382</v>
      </c>
      <c r="H19">
        <f t="shared" si="4"/>
        <v>389</v>
      </c>
      <c r="I19">
        <f t="shared" si="4"/>
        <v>522</v>
      </c>
      <c r="J19">
        <f t="shared" si="4"/>
        <v>624</v>
      </c>
      <c r="K19" t="s">
        <v>83</v>
      </c>
    </row>
    <row r="20" spans="1:11" x14ac:dyDescent="0.35">
      <c r="A20" t="s">
        <v>76</v>
      </c>
    </row>
    <row r="21" spans="1:11" x14ac:dyDescent="0.35">
      <c r="B21" s="13">
        <f t="shared" ref="B21:J21" si="5">DATE(2014,2,1+B19)</f>
        <v>41671</v>
      </c>
      <c r="C21" s="13">
        <f t="shared" si="5"/>
        <v>41741</v>
      </c>
      <c r="D21" s="13">
        <f t="shared" si="5"/>
        <v>41748</v>
      </c>
      <c r="E21" s="13">
        <f t="shared" si="5"/>
        <v>41924</v>
      </c>
      <c r="F21" s="13">
        <f t="shared" si="5"/>
        <v>42005</v>
      </c>
      <c r="G21" s="13">
        <f t="shared" si="5"/>
        <v>42053</v>
      </c>
      <c r="H21" s="13">
        <f t="shared" si="5"/>
        <v>42060</v>
      </c>
      <c r="I21" s="13">
        <f t="shared" si="5"/>
        <v>42193</v>
      </c>
      <c r="J21" s="13">
        <f t="shared" si="5"/>
        <v>42295</v>
      </c>
      <c r="K21" t="s">
        <v>77</v>
      </c>
    </row>
    <row r="23" spans="1:11" x14ac:dyDescent="0.35">
      <c r="A23" s="5" t="s">
        <v>79</v>
      </c>
    </row>
    <row r="24" spans="1:11" x14ac:dyDescent="0.35">
      <c r="A24" t="s">
        <v>80</v>
      </c>
    </row>
    <row r="25" spans="1:11" x14ac:dyDescent="0.35">
      <c r="B25">
        <f xml:space="preserve"> B4 / 360 * 336</f>
        <v>0</v>
      </c>
      <c r="C25">
        <f t="shared" ref="C25:J25" si="6" xml:space="preserve"> C4 / 360 * 336</f>
        <v>37.637701416000006</v>
      </c>
      <c r="D25">
        <f t="shared" si="6"/>
        <v>41.19427592933333</v>
      </c>
      <c r="E25">
        <f t="shared" si="6"/>
        <v>136.42134426666667</v>
      </c>
      <c r="F25">
        <f t="shared" si="6"/>
        <v>179.63720581333337</v>
      </c>
      <c r="G25">
        <f t="shared" si="6"/>
        <v>205.63770145333334</v>
      </c>
      <c r="H25">
        <f t="shared" si="6"/>
        <v>209.19427592</v>
      </c>
      <c r="I25">
        <f t="shared" si="6"/>
        <v>280.85640015999996</v>
      </c>
      <c r="J25">
        <f t="shared" si="6"/>
        <v>336</v>
      </c>
      <c r="K25" t="s">
        <v>75</v>
      </c>
    </row>
    <row r="26" spans="1:11" x14ac:dyDescent="0.35">
      <c r="A26" t="s">
        <v>81</v>
      </c>
    </row>
    <row r="27" spans="1:11" x14ac:dyDescent="0.35">
      <c r="B27">
        <f t="shared" ref="B27:J27" si="7">ROUND(B25,0)</f>
        <v>0</v>
      </c>
      <c r="C27">
        <f t="shared" si="7"/>
        <v>38</v>
      </c>
      <c r="D27">
        <f t="shared" si="7"/>
        <v>41</v>
      </c>
      <c r="E27">
        <f t="shared" si="7"/>
        <v>136</v>
      </c>
      <c r="F27">
        <f t="shared" si="7"/>
        <v>180</v>
      </c>
      <c r="G27">
        <f t="shared" si="7"/>
        <v>206</v>
      </c>
      <c r="H27">
        <f t="shared" si="7"/>
        <v>209</v>
      </c>
      <c r="I27">
        <f t="shared" si="7"/>
        <v>281</v>
      </c>
      <c r="J27">
        <f t="shared" si="7"/>
        <v>336</v>
      </c>
      <c r="K27" t="s">
        <v>83</v>
      </c>
    </row>
    <row r="28" spans="1:11" x14ac:dyDescent="0.35">
      <c r="A28" t="s">
        <v>85</v>
      </c>
    </row>
    <row r="29" spans="1:11" x14ac:dyDescent="0.35">
      <c r="B29" s="13">
        <f t="shared" ref="B29:J29" si="8">DATE(2015,10,25+B27)</f>
        <v>42302</v>
      </c>
      <c r="C29" s="13">
        <f t="shared" si="8"/>
        <v>42340</v>
      </c>
      <c r="D29" s="13">
        <f t="shared" si="8"/>
        <v>42343</v>
      </c>
      <c r="E29" s="13">
        <f t="shared" si="8"/>
        <v>42438</v>
      </c>
      <c r="F29" s="13">
        <f t="shared" si="8"/>
        <v>42482</v>
      </c>
      <c r="G29" s="13">
        <f t="shared" si="8"/>
        <v>42508</v>
      </c>
      <c r="H29" s="13">
        <f t="shared" si="8"/>
        <v>42511</v>
      </c>
      <c r="I29" s="13">
        <f t="shared" si="8"/>
        <v>42583</v>
      </c>
      <c r="J29" s="13">
        <f t="shared" si="8"/>
        <v>42638</v>
      </c>
      <c r="K29"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Part 1</vt:lpstr>
      <vt:lpstr>Part 2</vt:lpstr>
      <vt:lpstr>Part 3</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Stephan</cp:lastModifiedBy>
  <dcterms:created xsi:type="dcterms:W3CDTF">2014-03-06T12:50:12Z</dcterms:created>
  <dcterms:modified xsi:type="dcterms:W3CDTF">2020-10-10T02:02:23Z</dcterms:modified>
</cp:coreProperties>
</file>